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636" windowWidth="12384" windowHeight="9312" activeTab="0"/>
  </bookViews>
  <sheets>
    <sheet name="Single-line analysis" sheetId="1" r:id="rId1"/>
  </sheets>
  <definedNames>
    <definedName name="b">'Single-line analysis'!$C$5</definedName>
  </definedNames>
  <calcPr fullCalcOnLoad="1"/>
</workbook>
</file>

<file path=xl/sharedStrings.xml><?xml version="1.0" encoding="utf-8"?>
<sst xmlns="http://schemas.openxmlformats.org/spreadsheetml/2006/main" count="32" uniqueCount="32">
  <si>
    <t>f(2w/b)</t>
  </si>
  <si>
    <t>Q</t>
  </si>
  <si>
    <t>D(crystallite/domain size)</t>
  </si>
  <si>
    <t>e(strain)</t>
  </si>
  <si>
    <t>subscript c refers to cauchy component</t>
  </si>
  <si>
    <t>subscript g refers to gaussian component</t>
  </si>
  <si>
    <r>
      <t xml:space="preserve">e.g.   </t>
    </r>
    <r>
      <rPr>
        <sz val="10"/>
        <rFont val="Symbol"/>
        <family val="0"/>
      </rPr>
      <t>b</t>
    </r>
    <r>
      <rPr>
        <sz val="10"/>
        <rFont val="Geneva"/>
        <family val="0"/>
      </rPr>
      <t xml:space="preserve">c(h) = </t>
    </r>
    <r>
      <rPr>
        <sz val="10"/>
        <rFont val="Symbol"/>
        <family val="0"/>
      </rPr>
      <t>b</t>
    </r>
    <r>
      <rPr>
        <sz val="10"/>
        <rFont val="Geneva"/>
        <family val="0"/>
      </rPr>
      <t>*(</t>
    </r>
    <r>
      <rPr>
        <sz val="10"/>
        <rFont val="Symbol"/>
        <family val="0"/>
      </rPr>
      <t>b</t>
    </r>
    <r>
      <rPr>
        <sz val="10"/>
        <rFont val="Geneva"/>
        <family val="0"/>
      </rPr>
      <t>c/</t>
    </r>
    <r>
      <rPr>
        <sz val="10"/>
        <rFont val="Symbol"/>
        <family val="0"/>
      </rPr>
      <t>b</t>
    </r>
    <r>
      <rPr>
        <sz val="10"/>
        <rFont val="Geneva"/>
        <family val="0"/>
      </rPr>
      <t>)</t>
    </r>
  </si>
  <si>
    <r>
      <t>b</t>
    </r>
    <r>
      <rPr>
        <sz val="10"/>
        <rFont val="Geneva"/>
        <family val="0"/>
      </rPr>
      <t>g(f) =(</t>
    </r>
    <r>
      <rPr>
        <sz val="10"/>
        <rFont val="Symbol"/>
        <family val="0"/>
      </rPr>
      <t>b</t>
    </r>
    <r>
      <rPr>
        <sz val="10"/>
        <rFont val="Geneva"/>
        <family val="0"/>
      </rPr>
      <t xml:space="preserve">g(h)^2 - </t>
    </r>
    <r>
      <rPr>
        <sz val="10"/>
        <rFont val="Symbol"/>
        <family val="0"/>
      </rPr>
      <t>b</t>
    </r>
    <r>
      <rPr>
        <sz val="10"/>
        <rFont val="Geneva"/>
        <family val="0"/>
      </rPr>
      <t>g(i)^2)^0.5</t>
    </r>
  </si>
  <si>
    <r>
      <t>b</t>
    </r>
    <r>
      <rPr>
        <sz val="10"/>
        <rFont val="Geneva"/>
        <family val="0"/>
      </rPr>
      <t>(h) refers to breadth of the experimentally broadened profile</t>
    </r>
  </si>
  <si>
    <t>Reference:</t>
  </si>
  <si>
    <r>
      <t xml:space="preserve">[1] Th. H. De Keijser, J. I. Langford, E. J. Mettemeijer, A. B. P. Vogels, </t>
    </r>
    <r>
      <rPr>
        <i/>
        <sz val="10"/>
        <rFont val="Geneva"/>
        <family val="0"/>
      </rPr>
      <t>J. Appl. Cryst</t>
    </r>
    <r>
      <rPr>
        <sz val="10"/>
        <rFont val="Geneva"/>
        <family val="0"/>
      </rPr>
      <t xml:space="preserve">., (1982), </t>
    </r>
    <r>
      <rPr>
        <b/>
        <sz val="10"/>
        <rFont val="Geneva"/>
        <family val="0"/>
      </rPr>
      <t>15</t>
    </r>
    <r>
      <rPr>
        <sz val="10"/>
        <rFont val="Geneva"/>
        <family val="0"/>
      </rPr>
      <t>, 308-314</t>
    </r>
  </si>
  <si>
    <t>Single line method for analysis of X-ray diffraction line broadening using a Pseudo-Voigt profile function</t>
  </si>
  <si>
    <t>I.T. Walker</t>
  </si>
  <si>
    <r>
      <t>b</t>
    </r>
    <r>
      <rPr>
        <sz val="10"/>
        <rFont val="Geneva"/>
        <family val="0"/>
      </rPr>
      <t>(f) refers to breadth of the pure diffraction profile i.e. stripped of instrumental contribution, calculated by [1]:</t>
    </r>
  </si>
  <si>
    <r>
      <t>Crystallite size is given by the Cauchy component, D =</t>
    </r>
    <r>
      <rPr>
        <sz val="10"/>
        <rFont val="Symbol"/>
        <family val="0"/>
      </rPr>
      <t xml:space="preserve"> l</t>
    </r>
    <r>
      <rPr>
        <sz val="10"/>
        <rFont val="Geneva"/>
        <family val="0"/>
      </rPr>
      <t>/</t>
    </r>
    <r>
      <rPr>
        <sz val="10"/>
        <rFont val="Symbol"/>
        <family val="0"/>
      </rPr>
      <t>b</t>
    </r>
    <r>
      <rPr>
        <sz val="10"/>
        <rFont val="Geneva"/>
        <family val="0"/>
      </rPr>
      <t>c(</t>
    </r>
    <r>
      <rPr>
        <sz val="10"/>
        <rFont val="Tms Rmn"/>
        <family val="0"/>
      </rPr>
      <t>f</t>
    </r>
    <r>
      <rPr>
        <sz val="10"/>
        <rFont val="Geneva"/>
        <family val="0"/>
      </rPr>
      <t>)cos</t>
    </r>
    <r>
      <rPr>
        <sz val="10"/>
        <rFont val="Symbol"/>
        <family val="0"/>
      </rPr>
      <t>Q</t>
    </r>
  </si>
  <si>
    <r>
      <t xml:space="preserve">Strain is given by the guassian component,  e = </t>
    </r>
    <r>
      <rPr>
        <sz val="10"/>
        <rFont val="Symbol"/>
        <family val="0"/>
      </rPr>
      <t>b</t>
    </r>
    <r>
      <rPr>
        <sz val="10"/>
        <rFont val="Geneva"/>
        <family val="0"/>
      </rPr>
      <t>g(f)/4tan</t>
    </r>
    <r>
      <rPr>
        <sz val="10"/>
        <rFont val="Symbol"/>
        <family val="0"/>
      </rPr>
      <t>Q</t>
    </r>
  </si>
  <si>
    <t>Department of Materials Science &amp; Metallurgy, University of Cambridge, Pembroke Street, Cambridge</t>
  </si>
  <si>
    <r>
      <t>b</t>
    </r>
    <r>
      <rPr>
        <sz val="10"/>
        <rFont val="Geneva"/>
        <family val="0"/>
      </rPr>
      <t>c/</t>
    </r>
    <r>
      <rPr>
        <sz val="10"/>
        <rFont val="Symbol"/>
        <family val="0"/>
      </rPr>
      <t>b</t>
    </r>
    <r>
      <rPr>
        <sz val="10"/>
        <rFont val="Geneva"/>
        <family val="0"/>
      </rPr>
      <t xml:space="preserve"> and </t>
    </r>
    <r>
      <rPr>
        <sz val="10"/>
        <rFont val="Symbol"/>
        <family val="0"/>
      </rPr>
      <t>b</t>
    </r>
    <r>
      <rPr>
        <sz val="10"/>
        <rFont val="Geneva"/>
        <family val="0"/>
      </rPr>
      <t>g/</t>
    </r>
    <r>
      <rPr>
        <sz val="10"/>
        <rFont val="Symbol"/>
        <family val="0"/>
      </rPr>
      <t>b</t>
    </r>
    <r>
      <rPr>
        <sz val="10"/>
        <rFont val="Geneva"/>
        <family val="0"/>
      </rPr>
      <t xml:space="preserve"> have been calculated using the following empirical formulae [1]:</t>
    </r>
  </si>
  <si>
    <r>
      <t>b</t>
    </r>
    <r>
      <rPr>
        <sz val="10"/>
        <rFont val="Geneva"/>
        <family val="0"/>
      </rPr>
      <t>c/</t>
    </r>
    <r>
      <rPr>
        <sz val="10"/>
        <rFont val="Symbol"/>
        <family val="0"/>
      </rPr>
      <t>b</t>
    </r>
    <r>
      <rPr>
        <sz val="10"/>
        <rFont val="Geneva"/>
        <family val="0"/>
      </rPr>
      <t xml:space="preserve"> = 2.027 - 0.4803*</t>
    </r>
    <r>
      <rPr>
        <sz val="10"/>
        <rFont val="Symbol"/>
        <family val="0"/>
      </rPr>
      <t>f -</t>
    </r>
    <r>
      <rPr>
        <sz val="10"/>
        <rFont val="Geneva"/>
        <family val="0"/>
      </rPr>
      <t>1.7756*</t>
    </r>
    <r>
      <rPr>
        <sz val="10"/>
        <rFont val="Symbol"/>
        <family val="0"/>
      </rPr>
      <t>f</t>
    </r>
  </si>
  <si>
    <r>
      <t>b</t>
    </r>
    <r>
      <rPr>
        <sz val="10"/>
        <rFont val="Geneva"/>
        <family val="0"/>
      </rPr>
      <t>g/</t>
    </r>
    <r>
      <rPr>
        <sz val="10"/>
        <rFont val="Symbol"/>
        <family val="0"/>
      </rPr>
      <t>b</t>
    </r>
    <r>
      <rPr>
        <sz val="10"/>
        <rFont val="Geneva"/>
        <family val="0"/>
      </rPr>
      <t xml:space="preserve"> =0 .6420 +1.4187*(</t>
    </r>
    <r>
      <rPr>
        <sz val="10"/>
        <rFont val="Symbol"/>
        <family val="0"/>
      </rPr>
      <t>f</t>
    </r>
    <r>
      <rPr>
        <sz val="10"/>
        <rFont val="Geneva"/>
        <family val="0"/>
      </rPr>
      <t>-2/</t>
    </r>
    <r>
      <rPr>
        <sz val="10"/>
        <rFont val="Symbol"/>
        <family val="0"/>
      </rPr>
      <t>p</t>
    </r>
    <r>
      <rPr>
        <sz val="10"/>
        <rFont val="Geneva"/>
        <family val="0"/>
      </rPr>
      <t>)^0.5 - 2.2043*</t>
    </r>
    <r>
      <rPr>
        <sz val="10"/>
        <rFont val="Symbol"/>
        <family val="0"/>
      </rPr>
      <t>f</t>
    </r>
    <r>
      <rPr>
        <sz val="10"/>
        <rFont val="Geneva"/>
        <family val="0"/>
      </rPr>
      <t xml:space="preserve"> + 1.8706*</t>
    </r>
    <r>
      <rPr>
        <sz val="10"/>
        <rFont val="Symbol"/>
        <family val="0"/>
      </rPr>
      <t>f</t>
    </r>
    <r>
      <rPr>
        <sz val="10"/>
        <rFont val="Geneva"/>
        <family val="0"/>
      </rPr>
      <t>^2</t>
    </r>
  </si>
  <si>
    <r>
      <t xml:space="preserve">where </t>
    </r>
    <r>
      <rPr>
        <sz val="10"/>
        <rFont val="Symbol"/>
        <family val="0"/>
      </rPr>
      <t>b</t>
    </r>
    <r>
      <rPr>
        <sz val="10"/>
        <rFont val="Geneva"/>
        <family val="0"/>
      </rPr>
      <t>(i) is the instrumental breadth measured using a standard sample</t>
    </r>
  </si>
  <si>
    <r>
      <t>2Q(</t>
    </r>
    <r>
      <rPr>
        <sz val="11"/>
        <rFont val="Tms Rmn"/>
        <family val="0"/>
      </rPr>
      <t>º</t>
    </r>
    <r>
      <rPr>
        <sz val="11"/>
        <rFont val="Symbol"/>
        <family val="0"/>
      </rPr>
      <t>2q)</t>
    </r>
  </si>
  <si>
    <r>
      <t>2w (</t>
    </r>
    <r>
      <rPr>
        <sz val="11"/>
        <rFont val="Tms Rmn"/>
        <family val="0"/>
      </rPr>
      <t>º</t>
    </r>
    <r>
      <rPr>
        <sz val="11"/>
        <rFont val="Symbol"/>
        <family val="0"/>
      </rPr>
      <t>2q) (</t>
    </r>
    <r>
      <rPr>
        <sz val="11"/>
        <rFont val="Tms Rmn"/>
        <family val="0"/>
      </rPr>
      <t>FWHM)</t>
    </r>
  </si>
  <si>
    <r>
      <t>b(</t>
    </r>
    <r>
      <rPr>
        <sz val="11"/>
        <rFont val="Tms Rmn"/>
        <family val="0"/>
      </rPr>
      <t>integral breadth</t>
    </r>
    <r>
      <rPr>
        <sz val="11"/>
        <rFont val="Symbol"/>
        <family val="0"/>
      </rPr>
      <t>)</t>
    </r>
  </si>
  <si>
    <r>
      <t>b</t>
    </r>
    <r>
      <rPr>
        <sz val="11"/>
        <rFont val="Tms Rmn"/>
        <family val="0"/>
      </rPr>
      <t>(converted to radians)</t>
    </r>
  </si>
  <si>
    <r>
      <t>b</t>
    </r>
    <r>
      <rPr>
        <sz val="11"/>
        <rFont val="Geneva"/>
        <family val="0"/>
      </rPr>
      <t>c/</t>
    </r>
    <r>
      <rPr>
        <sz val="11"/>
        <rFont val="Symbol"/>
        <family val="0"/>
      </rPr>
      <t>b</t>
    </r>
  </si>
  <si>
    <r>
      <t>b</t>
    </r>
    <r>
      <rPr>
        <sz val="11"/>
        <rFont val="Geneva"/>
        <family val="0"/>
      </rPr>
      <t>g/</t>
    </r>
    <r>
      <rPr>
        <sz val="11"/>
        <rFont val="Symbol"/>
        <family val="0"/>
      </rPr>
      <t>b</t>
    </r>
  </si>
  <si>
    <r>
      <t>b</t>
    </r>
    <r>
      <rPr>
        <sz val="11"/>
        <rFont val="Geneva"/>
        <family val="0"/>
      </rPr>
      <t>c(h)</t>
    </r>
  </si>
  <si>
    <r>
      <t>b</t>
    </r>
    <r>
      <rPr>
        <sz val="11"/>
        <rFont val="Geneva"/>
        <family val="0"/>
      </rPr>
      <t>g(h)</t>
    </r>
  </si>
  <si>
    <r>
      <t>b</t>
    </r>
    <r>
      <rPr>
        <sz val="11"/>
        <rFont val="Geneva"/>
        <family val="0"/>
      </rPr>
      <t>c(f)</t>
    </r>
  </si>
  <si>
    <r>
      <t>b</t>
    </r>
    <r>
      <rPr>
        <sz val="11"/>
        <rFont val="Geneva"/>
        <family val="0"/>
      </rPr>
      <t>g(f)</t>
    </r>
  </si>
  <si>
    <r>
      <t>b</t>
    </r>
    <r>
      <rPr>
        <sz val="10"/>
        <rFont val="Geneva"/>
        <family val="0"/>
      </rPr>
      <t xml:space="preserve">c(f) = </t>
    </r>
    <r>
      <rPr>
        <sz val="10"/>
        <rFont val="Symbol"/>
        <family val="0"/>
      </rPr>
      <t>b</t>
    </r>
    <r>
      <rPr>
        <sz val="10"/>
        <rFont val="Geneva"/>
        <family val="0"/>
      </rPr>
      <t>c(h) -</t>
    </r>
    <r>
      <rPr>
        <sz val="10"/>
        <rFont val="Symbol"/>
        <family val="0"/>
      </rPr>
      <t xml:space="preserve"> b</t>
    </r>
    <r>
      <rPr>
        <sz val="10"/>
        <rFont val="Geneva"/>
        <family val="0"/>
      </rPr>
      <t>c(i)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</si>
</sst>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0"/>
      <name val="Symbol"/>
      <family val="0"/>
    </font>
    <font>
      <sz val="14"/>
      <name val="Tms Rmn"/>
      <family val="0"/>
    </font>
    <font>
      <sz val="12"/>
      <name val="Tms Rmn"/>
      <family val="0"/>
    </font>
    <font>
      <i/>
      <sz val="12"/>
      <name val="Tms Rmn"/>
      <family val="0"/>
    </font>
    <font>
      <sz val="11"/>
      <name val="Geneva"/>
      <family val="0"/>
    </font>
    <font>
      <sz val="11"/>
      <name val="Symbol"/>
      <family val="0"/>
    </font>
    <font>
      <sz val="11"/>
      <name val="Tms Rmn"/>
      <family val="0"/>
    </font>
    <font>
      <sz val="12"/>
      <color indexed="57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7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1"/>
  <sheetViews>
    <sheetView tabSelected="1" workbookViewId="0" topLeftCell="A1">
      <selection activeCell="B28" sqref="B28"/>
    </sheetView>
  </sheetViews>
  <sheetFormatPr defaultColWidth="9.00390625" defaultRowHeight="12.75"/>
  <cols>
    <col min="1" max="2" width="12.50390625" style="0" customWidth="1"/>
    <col min="3" max="3" width="15.25390625" style="0" customWidth="1"/>
    <col min="4" max="4" width="16.00390625" style="0" customWidth="1"/>
    <col min="5" max="6" width="12.50390625" style="0" customWidth="1"/>
    <col min="7" max="7" width="19.125" style="0" customWidth="1"/>
    <col min="8" max="8" width="12.50390625" style="0" customWidth="1"/>
    <col min="9" max="9" width="10.625" style="1" customWidth="1"/>
    <col min="10" max="13" width="12.50390625" style="0" customWidth="1"/>
    <col min="14" max="14" width="24.625" style="0" customWidth="1"/>
    <col min="15" max="16384" width="12.50390625" style="0" customWidth="1"/>
  </cols>
  <sheetData>
    <row r="1" ht="22.5" customHeight="1">
      <c r="A1" s="5" t="s">
        <v>11</v>
      </c>
    </row>
    <row r="2" ht="21.75" customHeight="1">
      <c r="A2" s="6" t="s">
        <v>12</v>
      </c>
    </row>
    <row r="3" ht="18" customHeight="1">
      <c r="A3" s="7" t="s">
        <v>16</v>
      </c>
    </row>
    <row r="4" ht="18" customHeight="1">
      <c r="A4" s="14"/>
    </row>
    <row r="5" spans="1:15" s="13" customFormat="1" ht="12" customHeight="1">
      <c r="A5" s="11"/>
      <c r="B5" s="12" t="s">
        <v>21</v>
      </c>
      <c r="C5" s="12" t="s">
        <v>22</v>
      </c>
      <c r="D5" s="12" t="s">
        <v>23</v>
      </c>
      <c r="E5" s="12" t="s">
        <v>0</v>
      </c>
      <c r="F5" s="12" t="s">
        <v>1</v>
      </c>
      <c r="G5" s="12" t="s">
        <v>24</v>
      </c>
      <c r="H5" s="12" t="s">
        <v>25</v>
      </c>
      <c r="I5" s="12" t="s">
        <v>26</v>
      </c>
      <c r="J5" s="12" t="s">
        <v>27</v>
      </c>
      <c r="K5" s="12" t="s">
        <v>28</v>
      </c>
      <c r="L5" s="12" t="s">
        <v>29</v>
      </c>
      <c r="M5" s="12" t="s">
        <v>30</v>
      </c>
      <c r="N5" s="11" t="s">
        <v>2</v>
      </c>
      <c r="O5" s="11" t="s">
        <v>3</v>
      </c>
    </row>
    <row r="6" spans="1:15" ht="12.75">
      <c r="A6" s="8"/>
      <c r="B6" s="15">
        <v>43.8315</v>
      </c>
      <c r="C6" s="15">
        <v>0.984</v>
      </c>
      <c r="D6" s="15">
        <v>1.394</v>
      </c>
      <c r="E6" s="10">
        <f>C6/D6</f>
        <v>0.7058823529411765</v>
      </c>
      <c r="F6" s="8">
        <f>B6/2</f>
        <v>21.91575</v>
      </c>
      <c r="G6" s="8">
        <f>(D6*3.142)/180</f>
        <v>0.024333044444444445</v>
      </c>
      <c r="H6" s="8">
        <f>2.0207-(0.4803*E6)-1.7756*(E6*E6)</f>
        <v>0.796936678200692</v>
      </c>
      <c r="I6" s="9">
        <f>0.642+1.4187*((E6-(2/3.142))^0.5)-2.2043*E6+1.8706*(E6*E6)</f>
        <v>0.39168000490719</v>
      </c>
      <c r="J6" s="8">
        <f>H6*G6</f>
        <v>0.01939189561006536</v>
      </c>
      <c r="K6" s="8">
        <f>I6*G6</f>
        <v>0.009530766967406873</v>
      </c>
      <c r="L6" s="15">
        <f>J6-0.00016063</f>
        <v>0.01923126561006536</v>
      </c>
      <c r="M6" s="8">
        <f>((K6*K6)-(0.0011872*0.0011872))^0.5</f>
        <v>0.009456536107212513</v>
      </c>
      <c r="N6" s="15">
        <f>0.154056/(L6*COS(F6*3.142/180))</f>
        <v>8.634875700742928</v>
      </c>
      <c r="O6" s="15">
        <f>M6/(4*TAN(F6*3.142/180))</f>
        <v>0.005875458424352635</v>
      </c>
    </row>
    <row r="7" spans="1:15" ht="12.75">
      <c r="A7" s="8"/>
      <c r="B7" s="15">
        <v>43.7758</v>
      </c>
      <c r="C7" s="15">
        <v>1.0035</v>
      </c>
      <c r="D7" s="15">
        <v>1.344</v>
      </c>
      <c r="E7" s="10">
        <f>C7/D7</f>
        <v>0.7466517857142857</v>
      </c>
      <c r="F7" s="8">
        <f>B7/2</f>
        <v>21.8879</v>
      </c>
      <c r="G7" s="8">
        <f>(D7*3.142)/180</f>
        <v>0.023460266666666667</v>
      </c>
      <c r="H7" s="8">
        <f>2.0207-(0.4803*E7)-1.7756*(E7*E7)</f>
        <v>0.6722058758171241</v>
      </c>
      <c r="I7" s="9">
        <f>0.642+1.4187*((E7-(2/3.142))^0.5)-2.2043*E7+1.8706*(E7*E7)</f>
        <v>0.5097686725002903</v>
      </c>
      <c r="J7" s="8">
        <f>H7*G7</f>
        <v>0.015770129101569948</v>
      </c>
      <c r="K7" s="8">
        <f>I7*G7</f>
        <v>0.011959308995169478</v>
      </c>
      <c r="L7" s="15">
        <f>J7-0.00016063</f>
        <v>0.015609499101569948</v>
      </c>
      <c r="M7" s="8">
        <f>((K7*K7)-(0.0011872*0.0011872))^0.5</f>
        <v>0.011900236459917155</v>
      </c>
      <c r="N7" s="15">
        <f>0.154056/(L7*COS(F7*3.142/180))</f>
        <v>10.636288212770198</v>
      </c>
      <c r="O7" s="15">
        <f>M7/(4*TAN(F7*3.142/180))</f>
        <v>0.007404150305816661</v>
      </c>
    </row>
    <row r="8" spans="1:15" ht="12.75">
      <c r="A8" s="8"/>
      <c r="B8" s="15">
        <v>43.6766</v>
      </c>
      <c r="C8" s="15">
        <v>0.8749</v>
      </c>
      <c r="D8" s="15">
        <v>1.277</v>
      </c>
      <c r="E8" s="10">
        <f>C8/D8</f>
        <v>0.6851213782302271</v>
      </c>
      <c r="F8" s="8">
        <f>B8/2</f>
        <v>21.8383</v>
      </c>
      <c r="G8" s="8">
        <f>(D8*3.142)/180</f>
        <v>0.02229074444444444</v>
      </c>
      <c r="H8" s="8">
        <f>2.0207-(0.4803*E8)-1.7756*(E8*E8)</f>
        <v>0.8581850045924246</v>
      </c>
      <c r="I8" s="9">
        <f>0.642+1.4187*((E8-(2/3.142))^0.5)-2.2043*E8+1.8706*(E8*E8)</f>
        <v>0.32253748207480326</v>
      </c>
      <c r="J8" s="8">
        <f>H8*G8</f>
        <v>0.019129582623424117</v>
      </c>
      <c r="K8" s="8">
        <f>I8*G8</f>
        <v>0.007189600586684019</v>
      </c>
      <c r="L8" s="15">
        <f>J8-0.00016063</f>
        <v>0.01896895262342412</v>
      </c>
      <c r="M8" s="8">
        <f>((K8*K8)-(0.0011872*0.0011872))^0.5</f>
        <v>0.007090903521840302</v>
      </c>
      <c r="N8" s="15">
        <f>0.154056/(L8*COS(F8*3.142/180))</f>
        <v>8.74953185460538</v>
      </c>
      <c r="O8" s="15">
        <f>M8/(4*TAN(F8*3.142/180))</f>
        <v>0.004422919876803391</v>
      </c>
    </row>
    <row r="9" spans="1:15" ht="12.75">
      <c r="A9" s="8"/>
      <c r="B9" s="15">
        <v>43.8789</v>
      </c>
      <c r="C9" s="15">
        <v>1.7151</v>
      </c>
      <c r="D9" s="15">
        <v>2.673</v>
      </c>
      <c r="E9" s="10">
        <f>C9/D9</f>
        <v>0.641638608305275</v>
      </c>
      <c r="F9" s="8">
        <f>B9/2</f>
        <v>21.93945</v>
      </c>
      <c r="G9" s="8">
        <f>(D9*3.142)/180</f>
        <v>0.046658700000000004</v>
      </c>
      <c r="H9" s="8">
        <f>2.0207-(0.4803*E9)-1.7756*(E9*E9)</f>
        <v>0.9815062723581999</v>
      </c>
      <c r="I9" s="9">
        <f>0.642+1.4187*((E9-(2/3.142))^0.5)-2.2043*E9+1.8706*(E9*E9)</f>
        <v>0.09909129059961441</v>
      </c>
      <c r="J9" s="8">
        <f>H9*G9</f>
        <v>0.045795806710079545</v>
      </c>
      <c r="K9" s="8">
        <f>I9*G9</f>
        <v>0.004623470800700229</v>
      </c>
      <c r="L9" s="15">
        <f>J9-0.00016063</f>
        <v>0.04563517671007954</v>
      </c>
      <c r="M9" s="8">
        <f>((K9*K9)-(0.0011872*0.0011872))^0.5</f>
        <v>0.0044684492170022055</v>
      </c>
      <c r="N9" s="15">
        <f>0.154056/(L9*COS(F9*3.142/180))</f>
        <v>3.6394566940841218</v>
      </c>
      <c r="O9" s="15">
        <f>M9/(4*TAN(F9*3.142/180))</f>
        <v>0.002772987515461326</v>
      </c>
    </row>
    <row r="10" spans="1:15" ht="12.75">
      <c r="A10" s="8"/>
      <c r="B10" s="15">
        <v>43.9938</v>
      </c>
      <c r="C10" s="15">
        <v>2.2363</v>
      </c>
      <c r="D10" s="15">
        <v>2.819</v>
      </c>
      <c r="E10" s="10">
        <f>C10/D10</f>
        <v>0.793295494856332</v>
      </c>
      <c r="F10" s="8">
        <f>B10/2</f>
        <v>21.9969</v>
      </c>
      <c r="G10" s="8">
        <f>(D10*3.142)/180</f>
        <v>0.049207211111111114</v>
      </c>
      <c r="H10" s="8">
        <f>2.0207-(0.4803*E10)-1.7756*(E10*E10)</f>
        <v>0.5222635908423574</v>
      </c>
      <c r="I10" s="9">
        <f>0.642+1.4187*((E10-(2/3.142))^0.5)-2.2043*E10+1.8706*(E10*E10)</f>
        <v>0.6322422660787608</v>
      </c>
      <c r="J10" s="8">
        <f>H10*G10</f>
        <v>0.02569913477022684</v>
      </c>
      <c r="K10" s="8">
        <f>I10*G10</f>
        <v>0.031110878660304868</v>
      </c>
      <c r="L10" s="15">
        <f>J10-0.00016063</f>
        <v>0.02553850477022684</v>
      </c>
      <c r="M10" s="8">
        <f>((K10*K10)-(0.0011872*0.0011872))^0.5</f>
        <v>0.031088218462565733</v>
      </c>
      <c r="N10" s="15">
        <f>0.154056/(L10*COS(F10*3.142/180))</f>
        <v>6.506037038754629</v>
      </c>
      <c r="O10" s="15">
        <f>M10/(4*TAN(F10*3.142/180))</f>
        <v>0.01923674976625333</v>
      </c>
    </row>
    <row r="11" spans="1:9" ht="12.75">
      <c r="A11" s="8"/>
      <c r="I11"/>
    </row>
    <row r="12" spans="1:9" ht="12.75">
      <c r="A12" s="8"/>
      <c r="I12"/>
    </row>
    <row r="13" ht="13.5" customHeight="1">
      <c r="I13"/>
    </row>
    <row r="14" spans="2:9" ht="16.5" customHeight="1">
      <c r="B14" t="s">
        <v>4</v>
      </c>
      <c r="I14"/>
    </row>
    <row r="15" spans="2:9" ht="18" customHeight="1">
      <c r="B15" t="s">
        <v>5</v>
      </c>
      <c r="I15"/>
    </row>
    <row r="16" ht="12.75">
      <c r="I16"/>
    </row>
    <row r="17" spans="2:9" ht="16.5" customHeight="1">
      <c r="B17" s="2" t="s">
        <v>17</v>
      </c>
      <c r="I17"/>
    </row>
    <row r="18" ht="12.75">
      <c r="I18"/>
    </row>
    <row r="19" spans="2:9" ht="12.75">
      <c r="B19" s="2" t="s">
        <v>18</v>
      </c>
      <c r="I19"/>
    </row>
    <row r="20" spans="2:9" ht="12.75">
      <c r="B20" s="2" t="s">
        <v>19</v>
      </c>
      <c r="I20" s="3"/>
    </row>
    <row r="21" ht="12.75">
      <c r="I21"/>
    </row>
    <row r="22" spans="2:9" ht="15" customHeight="1">
      <c r="B22" s="2" t="s">
        <v>8</v>
      </c>
      <c r="I22"/>
    </row>
    <row r="23" spans="2:9" ht="12.75">
      <c r="B23" t="s">
        <v>6</v>
      </c>
      <c r="I23"/>
    </row>
    <row r="24" spans="9:10" ht="12.75">
      <c r="I24"/>
      <c r="J24" s="2"/>
    </row>
    <row r="25" spans="2:9" ht="12.75">
      <c r="B25" s="2" t="s">
        <v>13</v>
      </c>
      <c r="I25"/>
    </row>
    <row r="26" spans="2:9" ht="12.75">
      <c r="B26" s="2"/>
      <c r="I26"/>
    </row>
    <row r="27" spans="2:9" ht="12.75">
      <c r="B27" s="2" t="s">
        <v>31</v>
      </c>
      <c r="I27"/>
    </row>
    <row r="28" spans="2:9" ht="12.75">
      <c r="B28" s="2" t="s">
        <v>7</v>
      </c>
      <c r="I28"/>
    </row>
    <row r="29" ht="12.75">
      <c r="I29"/>
    </row>
    <row r="30" spans="2:9" ht="12.75">
      <c r="B30" t="s">
        <v>20</v>
      </c>
      <c r="I30"/>
    </row>
    <row r="31" ht="12.75">
      <c r="I31"/>
    </row>
    <row r="32" spans="2:9" ht="12.75">
      <c r="B32" t="s">
        <v>14</v>
      </c>
      <c r="I32"/>
    </row>
    <row r="33" spans="2:9" ht="12.75">
      <c r="B33" t="s">
        <v>15</v>
      </c>
      <c r="I33"/>
    </row>
    <row r="34" ht="12.75">
      <c r="I34"/>
    </row>
    <row r="35" spans="2:9" ht="12.75">
      <c r="B35" s="4" t="s">
        <v>9</v>
      </c>
      <c r="I35"/>
    </row>
    <row r="36" spans="2:9" ht="12.75">
      <c r="B36" t="s">
        <v>10</v>
      </c>
      <c r="I36"/>
    </row>
    <row r="37" ht="12.75">
      <c r="I37"/>
    </row>
    <row r="38" ht="12.75">
      <c r="I38"/>
    </row>
    <row r="39" ht="12.75">
      <c r="I39"/>
    </row>
    <row r="40" ht="12.75">
      <c r="I40"/>
    </row>
    <row r="41" ht="12.75">
      <c r="I41"/>
    </row>
    <row r="42" ht="12.75">
      <c r="I42"/>
    </row>
    <row r="43" ht="12.75">
      <c r="I43"/>
    </row>
    <row r="44" ht="12.75">
      <c r="I44"/>
    </row>
    <row r="45" ht="12.75">
      <c r="I45"/>
    </row>
    <row r="46" ht="12.75">
      <c r="I46"/>
    </row>
    <row r="47" ht="12.75">
      <c r="I47"/>
    </row>
    <row r="48" ht="12.75">
      <c r="I48"/>
    </row>
    <row r="49" ht="12.75">
      <c r="I49"/>
    </row>
    <row r="50" ht="12.75">
      <c r="I50"/>
    </row>
    <row r="51" ht="12.75">
      <c r="I51"/>
    </row>
    <row r="52" ht="12.75">
      <c r="I52"/>
    </row>
    <row r="53" ht="12.75">
      <c r="I53"/>
    </row>
    <row r="54" ht="12.75">
      <c r="I54"/>
    </row>
    <row r="55" ht="12.75">
      <c r="I55"/>
    </row>
    <row r="56" ht="12.75">
      <c r="I56"/>
    </row>
    <row r="57" ht="12.75">
      <c r="I57"/>
    </row>
    <row r="58" ht="12.75">
      <c r="I58"/>
    </row>
    <row r="59" ht="12.75">
      <c r="I59"/>
    </row>
    <row r="60" ht="12.75">
      <c r="I60"/>
    </row>
    <row r="61" ht="12.75">
      <c r="I61"/>
    </row>
    <row r="62" ht="12.75">
      <c r="I62"/>
    </row>
    <row r="63" ht="12.75">
      <c r="I63"/>
    </row>
    <row r="64" ht="12.75">
      <c r="I64"/>
    </row>
    <row r="65" ht="12.75">
      <c r="I65"/>
    </row>
    <row r="66" ht="12.75">
      <c r="I66"/>
    </row>
    <row r="67" ht="12.75">
      <c r="I67"/>
    </row>
    <row r="68" ht="12.75">
      <c r="I68"/>
    </row>
    <row r="69" ht="12.75">
      <c r="I69"/>
    </row>
    <row r="70" ht="12.75">
      <c r="I70"/>
    </row>
    <row r="71" ht="12.75">
      <c r="I71"/>
    </row>
    <row r="72" ht="12.75">
      <c r="I72"/>
    </row>
    <row r="73" ht="12.75">
      <c r="I73"/>
    </row>
    <row r="74" ht="12.75">
      <c r="I74"/>
    </row>
    <row r="75" ht="12.75">
      <c r="I75"/>
    </row>
    <row r="76" ht="12.75">
      <c r="I76"/>
    </row>
    <row r="77" ht="12.75">
      <c r="I77"/>
    </row>
    <row r="78" ht="12.75">
      <c r="I78"/>
    </row>
    <row r="79" ht="12.75">
      <c r="I79"/>
    </row>
    <row r="80" ht="12.75">
      <c r="I80"/>
    </row>
    <row r="81" ht="12.75">
      <c r="I81"/>
    </row>
    <row r="82" ht="12.75">
      <c r="I82"/>
    </row>
    <row r="83" ht="12.75">
      <c r="I83"/>
    </row>
    <row r="84" ht="12.75">
      <c r="I84"/>
    </row>
    <row r="85" ht="12.75">
      <c r="I85"/>
    </row>
    <row r="86" ht="12.75">
      <c r="I86"/>
    </row>
    <row r="87" ht="12.75">
      <c r="I87"/>
    </row>
    <row r="88" ht="12.75">
      <c r="I88"/>
    </row>
    <row r="89" ht="12.75">
      <c r="I89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  <row r="114" ht="12.75"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</sheetData>
  <printOptions gridLines="1"/>
  <pageMargins left="0.75" right="0.75" top="1" bottom="1" header="0.5" footer="0.5"/>
  <pageSetup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L. Greer</dc:creator>
  <cp:keywords/>
  <dc:description/>
  <cp:lastModifiedBy>Dave Taylor</cp:lastModifiedBy>
  <cp:lastPrinted>1999-11-01T13:01:24Z</cp:lastPrinted>
  <dcterms:created xsi:type="dcterms:W3CDTF">1999-11-01T11:54:10Z</dcterms:created>
  <cp:category/>
  <cp:version/>
  <cp:contentType/>
  <cp:contentStatus/>
</cp:coreProperties>
</file>